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<sst xmlns="http://schemas.openxmlformats.org/spreadsheetml/2006/main" count="191" uniqueCount="130">
  <si>
    <t>分部分项工程量清单与计价表</t>
  </si>
  <si>
    <t xml:space="preserve"> 工程名称：（三期大门岗亭与消控室）</t>
  </si>
  <si>
    <t>序号</t>
  </si>
  <si>
    <t>项目名称</t>
  </si>
  <si>
    <t>规格</t>
  </si>
  <si>
    <t>施工工艺</t>
  </si>
  <si>
    <t>计量单位</t>
  </si>
  <si>
    <t>数量</t>
  </si>
  <si>
    <t>单价</t>
  </si>
  <si>
    <t>总价</t>
  </si>
  <si>
    <t>备注</t>
  </si>
  <si>
    <t>新建大门</t>
  </si>
  <si>
    <t>原有围墙拆除</t>
  </si>
  <si>
    <t>33m*2.6m</t>
  </si>
  <si>
    <t>㎡</t>
  </si>
  <si>
    <t>绿化带开挖（至沥青地面）</t>
  </si>
  <si>
    <t>23m*3m*0.15m</t>
  </si>
  <si>
    <t>m³</t>
  </si>
  <si>
    <t>新建项目路面开挖</t>
  </si>
  <si>
    <t>23m*3m*0.85m</t>
  </si>
  <si>
    <t>开挖85CM</t>
  </si>
  <si>
    <t>原路面开挖沥青混凝土面层</t>
  </si>
  <si>
    <t>12m*0.4m*0.05</t>
  </si>
  <si>
    <t>原路面开挖钢筋混凝土基础</t>
  </si>
  <si>
    <t>12m*0.4m*0.30</t>
  </si>
  <si>
    <t>原路面开挖道渣垫层</t>
  </si>
  <si>
    <t>12m*0.4m*0.20</t>
  </si>
  <si>
    <t>填埋三合土</t>
  </si>
  <si>
    <t>23m*3m*0.3m</t>
  </si>
  <si>
    <t>铺设道砟</t>
  </si>
  <si>
    <t>23m*3m*0.2m</t>
  </si>
  <si>
    <t>素混凝土垫层</t>
  </si>
  <si>
    <t>27m*0.4m*0.15m</t>
  </si>
  <si>
    <t>150mm厚C15</t>
  </si>
  <si>
    <t>新做钢筋混凝土路面基础</t>
  </si>
  <si>
    <t>23m*3m*0.30m</t>
  </si>
  <si>
    <t>300mm厚C30混凝土</t>
  </si>
  <si>
    <t>新做路面基础钢筋</t>
  </si>
  <si>
    <t>12mm钢筋双向双层@200mm</t>
  </si>
  <si>
    <t>Kg</t>
  </si>
  <si>
    <t>新做钢筋混凝土地梁</t>
  </si>
  <si>
    <t>27m*0.4m*0.4m</t>
  </si>
  <si>
    <t>400mm厚C35混凝土</t>
  </si>
  <si>
    <t>新做地梁钢筋</t>
  </si>
  <si>
    <t>9根20mm主筋，10mm箍筋@150mm</t>
  </si>
  <si>
    <t>新做沥青混凝土路面</t>
  </si>
  <si>
    <t>23m*3m*0.05m</t>
  </si>
  <si>
    <t>50mm厚沥青混凝土</t>
  </si>
  <si>
    <t>新做路道石</t>
  </si>
  <si>
    <t>m</t>
  </si>
  <si>
    <t>电动移门门洞正面石材镶贴</t>
  </si>
  <si>
    <t>中国黑石材/仿石材瓷砖</t>
  </si>
  <si>
    <t>凿除垃圾外运</t>
  </si>
  <si>
    <t>项</t>
  </si>
  <si>
    <t>新建门卫及消控室</t>
  </si>
  <si>
    <t>土建工程</t>
  </si>
  <si>
    <t>5.2m*3.2m*0.05m</t>
  </si>
  <si>
    <t>浇筑C25混凝土地梁</t>
  </si>
  <si>
    <t>24.8m*0.2m*0.2m</t>
  </si>
  <si>
    <t>C25混凝土</t>
  </si>
  <si>
    <t>浇筑C25混凝土圈梁</t>
  </si>
  <si>
    <t>24.8m*0.2m*0.3m</t>
  </si>
  <si>
    <t>浇筑C25混凝土柱</t>
  </si>
  <si>
    <t>16.8m*0.2m*0.2m</t>
  </si>
  <si>
    <t>浇筑C25混凝土窗台板/装饰板</t>
  </si>
  <si>
    <t>（20.44+1.9*5）m*0.3m*0.1m</t>
  </si>
  <si>
    <t>浇筑C25混凝土装饰线条</t>
  </si>
  <si>
    <t>20.2m*0.1m*0.1m</t>
  </si>
  <si>
    <t>浇筑C25混凝土雨棚板</t>
  </si>
  <si>
    <t>3.4m*0.6m*0.1m</t>
  </si>
  <si>
    <t>浇筑C25混凝土雨地面</t>
  </si>
  <si>
    <t>（3+4.6）m*2.8m*0.2m</t>
  </si>
  <si>
    <t>（3+4.6）m*2.8m*0.15m</t>
  </si>
  <si>
    <t>现浇混凝土结构钢材</t>
  </si>
  <si>
    <t>新建砖墙</t>
  </si>
  <si>
    <t>200mm厚水泥加气块</t>
  </si>
  <si>
    <t>新建女儿墙</t>
  </si>
  <si>
    <t>100-200mm厚加气块墙</t>
  </si>
  <si>
    <t>墙面粉刷</t>
  </si>
  <si>
    <t>内墙涂料</t>
  </si>
  <si>
    <t>白色内墙涂料，一底两面</t>
  </si>
  <si>
    <t>内墙油漆踢脚线</t>
  </si>
  <si>
    <t>灰色，高度100mm</t>
  </si>
  <si>
    <t>外墙涂料</t>
  </si>
  <si>
    <t>灰色外墙涂料，一底两面</t>
  </si>
  <si>
    <t>白色外墙涂料，一底两面</t>
  </si>
  <si>
    <t>外墙油漆勒脚</t>
  </si>
  <si>
    <t>黑色，高度150mm</t>
  </si>
  <si>
    <t>顶面涂料</t>
  </si>
  <si>
    <t>金刚砂地面</t>
  </si>
  <si>
    <t>屋面砂浆找平层</t>
  </si>
  <si>
    <t>20mm厚</t>
  </si>
  <si>
    <t>WS20</t>
  </si>
  <si>
    <t>陶粒混凝土找坡</t>
  </si>
  <si>
    <t>厚度≮30mm，坡度2°</t>
  </si>
  <si>
    <t>发泡混凝土保温板</t>
  </si>
  <si>
    <t>50mm厚</t>
  </si>
  <si>
    <t>砂浆找平层</t>
  </si>
  <si>
    <t>合成高分子防水卷材一道</t>
  </si>
  <si>
    <t>1.5mm厚</t>
  </si>
  <si>
    <t>含女儿墙垂直面</t>
  </si>
  <si>
    <t>低标号隔离砂浆层</t>
  </si>
  <si>
    <t>10mm厚</t>
  </si>
  <si>
    <t>钢筋混凝土保护层</t>
  </si>
  <si>
    <t xml:space="preserve">40mm厚，C20，∅4@200双向钢筋网
</t>
  </si>
  <si>
    <t>定制铝合金门(含门套、门把手等配件)</t>
  </si>
  <si>
    <t>2.8*1m</t>
  </si>
  <si>
    <t>定制铝合金窗户</t>
  </si>
  <si>
    <t>卷帘遮阳帘</t>
  </si>
  <si>
    <t>PVC材质，手拉</t>
  </si>
  <si>
    <t>安装工程</t>
  </si>
  <si>
    <t>配电箱</t>
  </si>
  <si>
    <t>不低于10回路，包含断路开关等配件</t>
  </si>
  <si>
    <t>个</t>
  </si>
  <si>
    <t>进户电缆</t>
  </si>
  <si>
    <t>ZBNYJY4*16+10</t>
  </si>
  <si>
    <t>从配电房拉线，走电缆沟及预埋管</t>
  </si>
  <si>
    <t>强电管线</t>
  </si>
  <si>
    <t>暗埋PC20管，ZBN2.5/4mm2电线</t>
  </si>
  <si>
    <t>插座</t>
  </si>
  <si>
    <t>10A五孔插座</t>
  </si>
  <si>
    <t>空调插座</t>
  </si>
  <si>
    <t>16A空调插座</t>
  </si>
  <si>
    <t>单控单开开关</t>
  </si>
  <si>
    <t>圆形吸顶灯</t>
  </si>
  <si>
    <t>直径400mm，27W</t>
  </si>
  <si>
    <t>小计</t>
  </si>
  <si>
    <t>税率</t>
  </si>
  <si>
    <t>合计</t>
  </si>
  <si>
    <t>优惠后价格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</si>
</sst>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22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2" fillId="0" borderId="10" xfId="22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3" fontId="3" fillId="0" borderId="10" xfId="22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3" fontId="1" fillId="0" borderId="10" xfId="22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3" fontId="0" fillId="0" borderId="10" xfId="22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3" fontId="0" fillId="0" borderId="10" xfId="22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3" fontId="0" fillId="0" borderId="11" xfId="22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3" fontId="0" fillId="0" borderId="13" xfId="22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3" fontId="0" fillId="0" borderId="18" xfId="22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M58" sqref="M58"/>
    </sheetView>
  </sheetViews>
  <sheetFormatPr defaultColWidth="9.00390625" defaultRowHeight="14.25"/>
  <cols>
    <col min="1" max="1" width="6.00390625" style="2" customWidth="1"/>
    <col min="2" max="2" width="21.625" style="2" customWidth="1"/>
    <col min="3" max="3" width="15.25390625" style="2" customWidth="1"/>
    <col min="4" max="4" width="19.75390625" style="2" customWidth="1"/>
    <col min="5" max="5" width="9.75390625" style="2" customWidth="1"/>
    <col min="6" max="6" width="10.875" style="3" customWidth="1"/>
    <col min="7" max="7" width="12.625" style="4" customWidth="1"/>
    <col min="8" max="8" width="12.625" style="3" customWidth="1"/>
    <col min="9" max="9" width="11.875" style="2" customWidth="1"/>
    <col min="10" max="10" width="22.875" style="2" customWidth="1"/>
    <col min="11" max="11" width="9.00390625" style="5" customWidth="1"/>
    <col min="12" max="16384" width="9.00390625" style="2" customWidth="1"/>
  </cols>
  <sheetData>
    <row r="1" spans="1:10" ht="32.25" customHeight="1">
      <c r="A1" s="6" t="s">
        <v>0</v>
      </c>
      <c r="B1" s="6"/>
      <c r="C1" s="6"/>
      <c r="D1" s="6"/>
      <c r="E1" s="6"/>
      <c r="F1" s="7"/>
      <c r="G1" s="8"/>
      <c r="H1" s="7"/>
      <c r="I1" s="6"/>
      <c r="J1" s="6"/>
    </row>
    <row r="2" spans="1:10" ht="23.25" customHeight="1">
      <c r="A2" s="9" t="s">
        <v>1</v>
      </c>
      <c r="B2" s="9"/>
      <c r="C2" s="9"/>
      <c r="D2" s="9"/>
      <c r="E2" s="9"/>
      <c r="F2" s="10"/>
      <c r="G2" s="11"/>
      <c r="H2" s="10"/>
      <c r="I2" s="9"/>
      <c r="J2" s="9"/>
    </row>
    <row r="3" spans="1:12" s="1" customFormat="1" ht="23.2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3" t="s">
        <v>9</v>
      </c>
      <c r="I3" s="12" t="s">
        <v>10</v>
      </c>
      <c r="J3" s="12"/>
      <c r="K3" s="5"/>
      <c r="L3" s="2"/>
    </row>
    <row r="4" spans="1:12" s="1" customFormat="1" ht="23.25" customHeight="1">
      <c r="A4" s="12"/>
      <c r="B4" s="12" t="s">
        <v>11</v>
      </c>
      <c r="C4" s="12"/>
      <c r="D4" s="12"/>
      <c r="E4" s="12"/>
      <c r="F4" s="13"/>
      <c r="G4" s="14"/>
      <c r="H4" s="13"/>
      <c r="I4" s="12"/>
      <c r="J4" s="12"/>
      <c r="K4" s="5"/>
      <c r="L4" s="2"/>
    </row>
    <row r="5" spans="1:10" ht="36" customHeight="1">
      <c r="A5" s="15">
        <v>1</v>
      </c>
      <c r="B5" s="16" t="s">
        <v>12</v>
      </c>
      <c r="C5" s="17" t="s">
        <v>13</v>
      </c>
      <c r="D5" s="17"/>
      <c r="E5" s="17" t="s">
        <v>14</v>
      </c>
      <c r="F5" s="18">
        <v>85.8</v>
      </c>
      <c r="G5" s="19"/>
      <c r="H5" s="18">
        <f>F5*G5</f>
        <v>0</v>
      </c>
      <c r="I5" s="15"/>
      <c r="J5" s="15"/>
    </row>
    <row r="6" spans="1:10" ht="33" customHeight="1">
      <c r="A6" s="15">
        <v>2</v>
      </c>
      <c r="B6" s="16" t="s">
        <v>15</v>
      </c>
      <c r="C6" s="17" t="s">
        <v>16</v>
      </c>
      <c r="D6" s="17"/>
      <c r="E6" s="17" t="s">
        <v>17</v>
      </c>
      <c r="F6" s="20">
        <f>23*3*0.15</f>
        <v>10.35</v>
      </c>
      <c r="G6" s="19"/>
      <c r="H6" s="18">
        <f aca="true" t="shared" si="0" ref="H6:H37">F6*G6</f>
        <v>0</v>
      </c>
      <c r="I6" s="15"/>
      <c r="J6" s="15"/>
    </row>
    <row r="7" spans="1:10" ht="33" customHeight="1">
      <c r="A7" s="15">
        <v>3</v>
      </c>
      <c r="B7" s="16" t="s">
        <v>18</v>
      </c>
      <c r="C7" s="16" t="s">
        <v>19</v>
      </c>
      <c r="D7" s="17" t="s">
        <v>20</v>
      </c>
      <c r="E7" s="17" t="s">
        <v>17</v>
      </c>
      <c r="F7" s="20">
        <f>23*3*0.85</f>
        <v>58.65</v>
      </c>
      <c r="G7" s="19"/>
      <c r="H7" s="18">
        <f t="shared" si="0"/>
        <v>0</v>
      </c>
      <c r="I7" s="15"/>
      <c r="J7" s="15"/>
    </row>
    <row r="8" spans="1:11" s="2" customFormat="1" ht="33" customHeight="1">
      <c r="A8" s="15">
        <v>4</v>
      </c>
      <c r="B8" s="16" t="s">
        <v>21</v>
      </c>
      <c r="C8" s="16" t="s">
        <v>22</v>
      </c>
      <c r="D8" s="17"/>
      <c r="E8" s="17" t="s">
        <v>17</v>
      </c>
      <c r="F8" s="20">
        <f>12*0.4*0.05</f>
        <v>0.24000000000000005</v>
      </c>
      <c r="G8" s="19"/>
      <c r="H8" s="18">
        <f t="shared" si="0"/>
        <v>0</v>
      </c>
      <c r="I8" s="15"/>
      <c r="J8" s="15"/>
      <c r="K8" s="5"/>
    </row>
    <row r="9" spans="1:11" s="2" customFormat="1" ht="33" customHeight="1">
      <c r="A9" s="15">
        <v>5</v>
      </c>
      <c r="B9" s="16" t="s">
        <v>23</v>
      </c>
      <c r="C9" s="16" t="s">
        <v>24</v>
      </c>
      <c r="D9" s="17"/>
      <c r="E9" s="17" t="s">
        <v>17</v>
      </c>
      <c r="F9" s="20">
        <f>12*0.4*0.3</f>
        <v>1.4400000000000002</v>
      </c>
      <c r="G9" s="19"/>
      <c r="H9" s="18">
        <f t="shared" si="0"/>
        <v>0</v>
      </c>
      <c r="I9" s="15"/>
      <c r="J9" s="15"/>
      <c r="K9" s="5"/>
    </row>
    <row r="10" spans="1:11" s="2" customFormat="1" ht="33" customHeight="1">
      <c r="A10" s="15">
        <v>6</v>
      </c>
      <c r="B10" s="16" t="s">
        <v>25</v>
      </c>
      <c r="C10" s="16" t="s">
        <v>26</v>
      </c>
      <c r="D10" s="17"/>
      <c r="E10" s="17" t="s">
        <v>17</v>
      </c>
      <c r="F10" s="20">
        <f>12*0.4*0.2</f>
        <v>0.9600000000000002</v>
      </c>
      <c r="G10" s="19"/>
      <c r="H10" s="18">
        <f t="shared" si="0"/>
        <v>0</v>
      </c>
      <c r="I10" s="15"/>
      <c r="J10" s="15"/>
      <c r="K10" s="5"/>
    </row>
    <row r="11" spans="1:10" ht="33.75" customHeight="1">
      <c r="A11" s="15">
        <v>7</v>
      </c>
      <c r="B11" s="16" t="s">
        <v>27</v>
      </c>
      <c r="C11" s="16" t="s">
        <v>28</v>
      </c>
      <c r="D11" s="17"/>
      <c r="E11" s="17" t="s">
        <v>17</v>
      </c>
      <c r="F11" s="20">
        <f>23*3*0.3</f>
        <v>20.7</v>
      </c>
      <c r="G11" s="19"/>
      <c r="H11" s="18">
        <f t="shared" si="0"/>
        <v>0</v>
      </c>
      <c r="I11" s="15"/>
      <c r="J11" s="15"/>
    </row>
    <row r="12" spans="1:10" ht="33" customHeight="1">
      <c r="A12" s="15">
        <v>8</v>
      </c>
      <c r="B12" s="16" t="s">
        <v>29</v>
      </c>
      <c r="C12" s="16" t="s">
        <v>30</v>
      </c>
      <c r="D12" s="17"/>
      <c r="E12" s="17" t="s">
        <v>17</v>
      </c>
      <c r="F12" s="20">
        <f>23*3*0.2-15*0.4*0.2</f>
        <v>12.600000000000001</v>
      </c>
      <c r="G12" s="19"/>
      <c r="H12" s="18">
        <f t="shared" si="0"/>
        <v>0</v>
      </c>
      <c r="I12" s="15"/>
      <c r="J12" s="15"/>
    </row>
    <row r="13" spans="1:10" ht="33" customHeight="1">
      <c r="A13" s="15">
        <v>9</v>
      </c>
      <c r="B13" s="16" t="s">
        <v>31</v>
      </c>
      <c r="C13" s="16" t="s">
        <v>32</v>
      </c>
      <c r="D13" s="16" t="s">
        <v>33</v>
      </c>
      <c r="E13" s="17" t="s">
        <v>17</v>
      </c>
      <c r="F13" s="20">
        <f>27*0.4*0.15</f>
        <v>1.62</v>
      </c>
      <c r="G13" s="19"/>
      <c r="H13" s="18">
        <f t="shared" si="0"/>
        <v>0</v>
      </c>
      <c r="I13" s="15"/>
      <c r="J13" s="15"/>
    </row>
    <row r="14" spans="1:10" ht="28.5" customHeight="1">
      <c r="A14" s="15">
        <v>10</v>
      </c>
      <c r="B14" s="16" t="s">
        <v>34</v>
      </c>
      <c r="C14" s="16" t="s">
        <v>35</v>
      </c>
      <c r="D14" s="16" t="s">
        <v>36</v>
      </c>
      <c r="E14" s="17" t="s">
        <v>17</v>
      </c>
      <c r="F14" s="18">
        <f>23*3*0.3-15*0.4*0.3</f>
        <v>18.9</v>
      </c>
      <c r="G14" s="19"/>
      <c r="H14" s="18">
        <f t="shared" si="0"/>
        <v>0</v>
      </c>
      <c r="I14" s="15"/>
      <c r="J14" s="15"/>
    </row>
    <row r="15" spans="1:11" s="2" customFormat="1" ht="28.5" customHeight="1">
      <c r="A15" s="15">
        <v>11</v>
      </c>
      <c r="B15" s="16" t="s">
        <v>37</v>
      </c>
      <c r="C15" s="16"/>
      <c r="D15" s="16" t="s">
        <v>38</v>
      </c>
      <c r="E15" s="17" t="s">
        <v>39</v>
      </c>
      <c r="F15" s="18">
        <f>(115*2.9*2+15*22.9*2)*0.888</f>
        <v>1202.352</v>
      </c>
      <c r="G15" s="19"/>
      <c r="H15" s="18">
        <f t="shared" si="0"/>
        <v>0</v>
      </c>
      <c r="I15" s="15"/>
      <c r="J15" s="15"/>
      <c r="K15" s="5"/>
    </row>
    <row r="16" spans="1:11" s="2" customFormat="1" ht="28.5" customHeight="1">
      <c r="A16" s="15">
        <v>12</v>
      </c>
      <c r="B16" s="16" t="s">
        <v>40</v>
      </c>
      <c r="C16" s="16" t="s">
        <v>41</v>
      </c>
      <c r="D16" s="16" t="s">
        <v>42</v>
      </c>
      <c r="E16" s="17" t="s">
        <v>17</v>
      </c>
      <c r="F16" s="18">
        <f>27*0.4*0.4</f>
        <v>4.32</v>
      </c>
      <c r="G16" s="19"/>
      <c r="H16" s="18">
        <f t="shared" si="0"/>
        <v>0</v>
      </c>
      <c r="I16" s="15"/>
      <c r="J16" s="15"/>
      <c r="K16" s="5"/>
    </row>
    <row r="17" spans="1:11" s="2" customFormat="1" ht="28.5" customHeight="1">
      <c r="A17" s="15">
        <v>13</v>
      </c>
      <c r="B17" s="16" t="s">
        <v>43</v>
      </c>
      <c r="C17" s="16"/>
      <c r="D17" s="16" t="s">
        <v>44</v>
      </c>
      <c r="E17" s="17" t="s">
        <v>39</v>
      </c>
      <c r="F17" s="18">
        <f>(27*9*2.47+179*1.2*4*0.618)</f>
        <v>1131.1956</v>
      </c>
      <c r="G17" s="19"/>
      <c r="H17" s="18">
        <f t="shared" si="0"/>
        <v>0</v>
      </c>
      <c r="I17" s="15"/>
      <c r="J17" s="15"/>
      <c r="K17" s="5"/>
    </row>
    <row r="18" spans="1:11" s="2" customFormat="1" ht="28.5" customHeight="1">
      <c r="A18" s="15">
        <v>14</v>
      </c>
      <c r="B18" s="16" t="s">
        <v>45</v>
      </c>
      <c r="C18" s="16" t="s">
        <v>46</v>
      </c>
      <c r="D18" s="16" t="s">
        <v>47</v>
      </c>
      <c r="E18" s="17" t="s">
        <v>14</v>
      </c>
      <c r="F18" s="18">
        <f>23*3-15*0.4-3.1*3.4</f>
        <v>52.46</v>
      </c>
      <c r="G18" s="19"/>
      <c r="H18" s="18">
        <f t="shared" si="0"/>
        <v>0</v>
      </c>
      <c r="I18" s="15"/>
      <c r="J18" s="15"/>
      <c r="K18" s="5"/>
    </row>
    <row r="19" spans="1:11" s="2" customFormat="1" ht="28.5" customHeight="1">
      <c r="A19" s="15">
        <v>15</v>
      </c>
      <c r="B19" s="16" t="s">
        <v>48</v>
      </c>
      <c r="C19" s="16"/>
      <c r="D19" s="16"/>
      <c r="E19" s="17" t="s">
        <v>49</v>
      </c>
      <c r="F19" s="18">
        <v>3</v>
      </c>
      <c r="G19" s="19"/>
      <c r="H19" s="18">
        <f t="shared" si="0"/>
        <v>0</v>
      </c>
      <c r="I19" s="15"/>
      <c r="J19" s="15"/>
      <c r="K19" s="5"/>
    </row>
    <row r="20" spans="1:11" s="2" customFormat="1" ht="28.5" customHeight="1">
      <c r="A20" s="15">
        <v>16</v>
      </c>
      <c r="B20" s="16" t="s">
        <v>50</v>
      </c>
      <c r="C20" s="16" t="s">
        <v>51</v>
      </c>
      <c r="D20" s="16"/>
      <c r="E20" s="17" t="s">
        <v>14</v>
      </c>
      <c r="F20" s="18">
        <f>26</f>
        <v>26</v>
      </c>
      <c r="G20" s="19"/>
      <c r="H20" s="18">
        <f t="shared" si="0"/>
        <v>0</v>
      </c>
      <c r="I20" s="15"/>
      <c r="J20" s="15"/>
      <c r="K20" s="5"/>
    </row>
    <row r="21" spans="1:11" s="2" customFormat="1" ht="28.5" customHeight="1">
      <c r="A21" s="15">
        <v>17</v>
      </c>
      <c r="B21" s="16" t="s">
        <v>52</v>
      </c>
      <c r="C21" s="16"/>
      <c r="D21" s="16"/>
      <c r="E21" s="17" t="s">
        <v>53</v>
      </c>
      <c r="F21" s="18">
        <v>1</v>
      </c>
      <c r="G21" s="19"/>
      <c r="H21" s="18">
        <f t="shared" si="0"/>
        <v>0</v>
      </c>
      <c r="I21" s="15"/>
      <c r="J21" s="15"/>
      <c r="K21" s="5"/>
    </row>
    <row r="22" spans="1:11" s="2" customFormat="1" ht="28.5" customHeight="1">
      <c r="A22" s="15"/>
      <c r="B22" s="21" t="s">
        <v>54</v>
      </c>
      <c r="C22" s="16"/>
      <c r="D22" s="16"/>
      <c r="E22" s="17"/>
      <c r="F22" s="18"/>
      <c r="G22" s="19"/>
      <c r="H22" s="18">
        <f t="shared" si="0"/>
        <v>0</v>
      </c>
      <c r="I22" s="15"/>
      <c r="J22" s="15"/>
      <c r="K22" s="5"/>
    </row>
    <row r="23" spans="1:11" s="2" customFormat="1" ht="28.5" customHeight="1">
      <c r="A23" s="15"/>
      <c r="B23" s="21" t="s">
        <v>55</v>
      </c>
      <c r="C23" s="16"/>
      <c r="D23" s="16"/>
      <c r="E23" s="17"/>
      <c r="F23" s="18"/>
      <c r="G23" s="19"/>
      <c r="H23" s="18">
        <f t="shared" si="0"/>
        <v>0</v>
      </c>
      <c r="I23" s="15"/>
      <c r="J23" s="15"/>
      <c r="K23" s="5"/>
    </row>
    <row r="24" spans="1:10" ht="33.75" customHeight="1">
      <c r="A24" s="15">
        <v>18</v>
      </c>
      <c r="B24" s="16" t="s">
        <v>21</v>
      </c>
      <c r="C24" s="16" t="s">
        <v>56</v>
      </c>
      <c r="D24" s="17"/>
      <c r="E24" s="17" t="s">
        <v>17</v>
      </c>
      <c r="F24" s="18">
        <f>5.2*3.2*0.05</f>
        <v>0.8320000000000001</v>
      </c>
      <c r="G24" s="19"/>
      <c r="H24" s="18">
        <f t="shared" si="0"/>
        <v>0</v>
      </c>
      <c r="I24" s="34"/>
      <c r="J24" s="15"/>
    </row>
    <row r="25" spans="1:11" s="2" customFormat="1" ht="33.75" customHeight="1">
      <c r="A25" s="15">
        <v>19</v>
      </c>
      <c r="B25" s="16" t="s">
        <v>57</v>
      </c>
      <c r="C25" s="16" t="s">
        <v>58</v>
      </c>
      <c r="D25" s="17" t="s">
        <v>59</v>
      </c>
      <c r="E25" s="17" t="s">
        <v>17</v>
      </c>
      <c r="F25" s="18">
        <f>24.8*0.2*0.2</f>
        <v>0.9920000000000002</v>
      </c>
      <c r="G25" s="19"/>
      <c r="H25" s="18">
        <f t="shared" si="0"/>
        <v>0</v>
      </c>
      <c r="I25" s="34"/>
      <c r="J25" s="15"/>
      <c r="K25" s="5"/>
    </row>
    <row r="26" spans="1:11" s="2" customFormat="1" ht="33.75" customHeight="1">
      <c r="A26" s="15">
        <v>20</v>
      </c>
      <c r="B26" s="16" t="s">
        <v>60</v>
      </c>
      <c r="C26" s="16" t="s">
        <v>61</v>
      </c>
      <c r="D26" s="17" t="s">
        <v>59</v>
      </c>
      <c r="E26" s="17" t="s">
        <v>17</v>
      </c>
      <c r="F26" s="18">
        <f>24.8*0.2*0.3</f>
        <v>1.4880000000000002</v>
      </c>
      <c r="G26" s="19"/>
      <c r="H26" s="18">
        <f t="shared" si="0"/>
        <v>0</v>
      </c>
      <c r="I26" s="34"/>
      <c r="J26" s="15"/>
      <c r="K26" s="5"/>
    </row>
    <row r="27" spans="1:11" s="2" customFormat="1" ht="33.75" customHeight="1">
      <c r="A27" s="15">
        <v>21</v>
      </c>
      <c r="B27" s="16" t="s">
        <v>62</v>
      </c>
      <c r="C27" s="16" t="s">
        <v>63</v>
      </c>
      <c r="D27" s="17" t="s">
        <v>59</v>
      </c>
      <c r="E27" s="17" t="s">
        <v>17</v>
      </c>
      <c r="F27" s="18">
        <f>16.8*0.2*0.2</f>
        <v>0.6720000000000002</v>
      </c>
      <c r="G27" s="19"/>
      <c r="H27" s="18">
        <f t="shared" si="0"/>
        <v>0</v>
      </c>
      <c r="I27" s="34"/>
      <c r="J27" s="15"/>
      <c r="K27" s="5"/>
    </row>
    <row r="28" spans="1:11" s="2" customFormat="1" ht="33.75" customHeight="1">
      <c r="A28" s="15">
        <v>22</v>
      </c>
      <c r="B28" s="16" t="s">
        <v>64</v>
      </c>
      <c r="C28" s="16" t="s">
        <v>65</v>
      </c>
      <c r="D28" s="17" t="s">
        <v>59</v>
      </c>
      <c r="E28" s="17" t="s">
        <v>17</v>
      </c>
      <c r="F28" s="18">
        <f>29.94*0.3*0.1</f>
        <v>0.8982</v>
      </c>
      <c r="G28" s="19"/>
      <c r="H28" s="18">
        <f t="shared" si="0"/>
        <v>0</v>
      </c>
      <c r="I28" s="34"/>
      <c r="J28" s="15"/>
      <c r="K28" s="5"/>
    </row>
    <row r="29" spans="1:11" s="2" customFormat="1" ht="33.75" customHeight="1">
      <c r="A29" s="15">
        <v>23</v>
      </c>
      <c r="B29" s="16" t="s">
        <v>66</v>
      </c>
      <c r="C29" s="16" t="s">
        <v>67</v>
      </c>
      <c r="D29" s="17" t="s">
        <v>59</v>
      </c>
      <c r="E29" s="17" t="s">
        <v>17</v>
      </c>
      <c r="F29" s="18">
        <f>20.2*0.1*0.1</f>
        <v>0.202</v>
      </c>
      <c r="G29" s="19"/>
      <c r="H29" s="18">
        <f t="shared" si="0"/>
        <v>0</v>
      </c>
      <c r="I29" s="34"/>
      <c r="J29" s="15"/>
      <c r="K29" s="5"/>
    </row>
    <row r="30" spans="1:11" s="2" customFormat="1" ht="33.75" customHeight="1">
      <c r="A30" s="15">
        <v>24</v>
      </c>
      <c r="B30" s="16" t="s">
        <v>68</v>
      </c>
      <c r="C30" s="16" t="s">
        <v>69</v>
      </c>
      <c r="D30" s="17" t="s">
        <v>59</v>
      </c>
      <c r="E30" s="17" t="s">
        <v>17</v>
      </c>
      <c r="F30" s="18">
        <f aca="true" t="shared" si="1" ref="F30:F32">3.4*0.6*0.1</f>
        <v>0.20400000000000001</v>
      </c>
      <c r="G30" s="19"/>
      <c r="H30" s="18">
        <f t="shared" si="0"/>
        <v>0</v>
      </c>
      <c r="I30" s="34"/>
      <c r="J30" s="15"/>
      <c r="K30" s="5"/>
    </row>
    <row r="31" spans="1:11" s="2" customFormat="1" ht="33.75" customHeight="1">
      <c r="A31" s="15">
        <v>25</v>
      </c>
      <c r="B31" s="16" t="s">
        <v>70</v>
      </c>
      <c r="C31" s="16" t="s">
        <v>71</v>
      </c>
      <c r="D31" s="17" t="s">
        <v>59</v>
      </c>
      <c r="E31" s="17" t="s">
        <v>17</v>
      </c>
      <c r="F31" s="18">
        <f>7.6*2.8*0.2</f>
        <v>4.255999999999999</v>
      </c>
      <c r="G31" s="19"/>
      <c r="H31" s="18">
        <f t="shared" si="0"/>
        <v>0</v>
      </c>
      <c r="I31" s="34"/>
      <c r="J31" s="15"/>
      <c r="K31" s="5"/>
    </row>
    <row r="32" spans="1:11" s="2" customFormat="1" ht="33.75" customHeight="1">
      <c r="A32" s="15">
        <v>26</v>
      </c>
      <c r="B32" s="16" t="s">
        <v>68</v>
      </c>
      <c r="C32" s="16" t="s">
        <v>72</v>
      </c>
      <c r="D32" s="17" t="s">
        <v>59</v>
      </c>
      <c r="E32" s="17" t="s">
        <v>17</v>
      </c>
      <c r="F32" s="18">
        <f>7.6*2.8*0.15</f>
        <v>3.1919999999999997</v>
      </c>
      <c r="G32" s="19"/>
      <c r="H32" s="18">
        <f t="shared" si="0"/>
        <v>0</v>
      </c>
      <c r="I32" s="34"/>
      <c r="J32" s="15"/>
      <c r="K32" s="5"/>
    </row>
    <row r="33" spans="1:11" s="2" customFormat="1" ht="33.75" customHeight="1">
      <c r="A33" s="15">
        <v>27</v>
      </c>
      <c r="B33" s="16" t="s">
        <v>73</v>
      </c>
      <c r="C33" s="16"/>
      <c r="D33" s="17"/>
      <c r="E33" s="17" t="s">
        <v>39</v>
      </c>
      <c r="F33" s="18">
        <f>(8.15*4*2+3.15*4*3)*2*0.888+(40*2+14*3)*0.7*0.395+(40*2+14*3)*0.9*0.395+3.55*4*6*0.888+14*6*0.7*0.395+(30.4*2+20.2*1)*0.618+(0.25*155)*0.395+23*4.17*1.21+3.35*4*0.618+(17*8.35*2+42*3.35*2)*0.618+(24*8.55+24*8.35+33*3.55+56*3.35)*0.618</f>
        <v>1336.9638499999999</v>
      </c>
      <c r="G33" s="19"/>
      <c r="H33" s="18">
        <f t="shared" si="0"/>
        <v>0</v>
      </c>
      <c r="I33" s="34"/>
      <c r="J33" s="15"/>
      <c r="K33" s="5"/>
    </row>
    <row r="34" spans="1:10" ht="27.75" customHeight="1">
      <c r="A34" s="15">
        <v>28</v>
      </c>
      <c r="B34" s="16" t="s">
        <v>74</v>
      </c>
      <c r="C34" s="17"/>
      <c r="D34" s="17" t="s">
        <v>75</v>
      </c>
      <c r="E34" s="17" t="s">
        <v>14</v>
      </c>
      <c r="F34" s="18">
        <f>2.8*2.8*3+4.6*2.8*2+3*2.8*2-(2.8*2+1.4*4)*1.9-1*2.8*2</f>
        <v>39.19999999999998</v>
      </c>
      <c r="G34" s="19"/>
      <c r="H34" s="18">
        <f t="shared" si="0"/>
        <v>0</v>
      </c>
      <c r="I34" s="34"/>
      <c r="J34" s="15"/>
    </row>
    <row r="35" spans="1:10" ht="27.75" customHeight="1">
      <c r="A35" s="15">
        <v>29</v>
      </c>
      <c r="B35" s="16" t="s">
        <v>76</v>
      </c>
      <c r="C35" s="17"/>
      <c r="D35" s="17" t="s">
        <v>77</v>
      </c>
      <c r="E35" s="17" t="s">
        <v>14</v>
      </c>
      <c r="F35" s="18">
        <f>(2.8+8.4)*2*0.5</f>
        <v>11.2</v>
      </c>
      <c r="G35" s="19"/>
      <c r="H35" s="18">
        <f t="shared" si="0"/>
        <v>0</v>
      </c>
      <c r="I35" s="34"/>
      <c r="J35" s="15"/>
    </row>
    <row r="36" spans="1:10" ht="27.75" customHeight="1">
      <c r="A36" s="15">
        <v>30</v>
      </c>
      <c r="B36" s="16" t="s">
        <v>78</v>
      </c>
      <c r="C36" s="17"/>
      <c r="D36" s="17"/>
      <c r="E36" s="17" t="s">
        <v>14</v>
      </c>
      <c r="F36" s="18">
        <f>(8.4+3.4)*2*3.75+(8+2.8)*2*0.5+(2.8*4+4.6*2+3*2)*2.8-F51*2-F52*2+(29.94+20.2)*0.3+3.4*0.1+0.5*0.1*2</f>
        <v>134.94199999999998</v>
      </c>
      <c r="G36" s="19"/>
      <c r="H36" s="18">
        <f t="shared" si="0"/>
        <v>0</v>
      </c>
      <c r="I36" s="34"/>
      <c r="J36" s="15"/>
    </row>
    <row r="37" spans="1:10" ht="27.75" customHeight="1">
      <c r="A37" s="15">
        <v>31</v>
      </c>
      <c r="B37" s="16" t="s">
        <v>79</v>
      </c>
      <c r="C37" s="17"/>
      <c r="D37" s="16" t="s">
        <v>80</v>
      </c>
      <c r="E37" s="17" t="s">
        <v>14</v>
      </c>
      <c r="F37" s="18">
        <f>(3+2.8)*2*2.7+(2.8+4.6)*2*2.7-F52-2.7*1*2</f>
        <v>44.6</v>
      </c>
      <c r="G37" s="19"/>
      <c r="H37" s="18">
        <f t="shared" si="0"/>
        <v>0</v>
      </c>
      <c r="I37" s="34"/>
      <c r="J37" s="15"/>
    </row>
    <row r="38" spans="1:10" ht="27.75" customHeight="1">
      <c r="A38" s="15">
        <v>32</v>
      </c>
      <c r="B38" s="16" t="s">
        <v>81</v>
      </c>
      <c r="C38" s="17"/>
      <c r="D38" s="17" t="s">
        <v>82</v>
      </c>
      <c r="E38" s="17" t="s">
        <v>14</v>
      </c>
      <c r="F38" s="18">
        <f>(2.8*4+3*2+4.6*2-1*2)*0.1</f>
        <v>2.44</v>
      </c>
      <c r="G38" s="19"/>
      <c r="H38" s="18">
        <f aca="true" t="shared" si="2" ref="H38:H61">F38*G38</f>
        <v>0</v>
      </c>
      <c r="I38" s="34"/>
      <c r="J38" s="15"/>
    </row>
    <row r="39" spans="1:10" ht="27.75" customHeight="1">
      <c r="A39" s="15">
        <v>33</v>
      </c>
      <c r="B39" s="16" t="s">
        <v>83</v>
      </c>
      <c r="C39" s="17"/>
      <c r="D39" s="16" t="s">
        <v>84</v>
      </c>
      <c r="E39" s="17" t="s">
        <v>14</v>
      </c>
      <c r="F39" s="18">
        <f>(8.4+3.4)*2*3.6-F51-F52-(29.44+20.2+1+3.4)*0.1</f>
        <v>52.676000000000016</v>
      </c>
      <c r="G39" s="19"/>
      <c r="H39" s="18">
        <f t="shared" si="2"/>
        <v>0</v>
      </c>
      <c r="I39" s="34"/>
      <c r="J39" s="15"/>
    </row>
    <row r="40" spans="1:11" s="2" customFormat="1" ht="27.75" customHeight="1">
      <c r="A40" s="15">
        <v>34</v>
      </c>
      <c r="B40" s="16" t="s">
        <v>83</v>
      </c>
      <c r="C40" s="17"/>
      <c r="D40" s="16" t="s">
        <v>85</v>
      </c>
      <c r="E40" s="17" t="s">
        <v>14</v>
      </c>
      <c r="F40" s="18">
        <f>(29.44+20.2)*0.3+(0.6*2+3.4)*0.1</f>
        <v>15.352</v>
      </c>
      <c r="G40" s="19"/>
      <c r="H40" s="18">
        <f t="shared" si="2"/>
        <v>0</v>
      </c>
      <c r="I40" s="34"/>
      <c r="J40" s="15"/>
      <c r="K40" s="5"/>
    </row>
    <row r="41" spans="1:11" s="2" customFormat="1" ht="27.75" customHeight="1">
      <c r="A41" s="15">
        <v>35</v>
      </c>
      <c r="B41" s="16" t="s">
        <v>86</v>
      </c>
      <c r="C41" s="17"/>
      <c r="D41" s="17" t="s">
        <v>87</v>
      </c>
      <c r="E41" s="17" t="s">
        <v>14</v>
      </c>
      <c r="F41" s="18">
        <f>(8.4+3.4)*2*0.15</f>
        <v>3.54</v>
      </c>
      <c r="G41" s="19"/>
      <c r="H41" s="18">
        <f t="shared" si="2"/>
        <v>0</v>
      </c>
      <c r="I41" s="34"/>
      <c r="J41" s="15"/>
      <c r="K41" s="5"/>
    </row>
    <row r="42" spans="1:11" s="2" customFormat="1" ht="27.75" customHeight="1">
      <c r="A42" s="15">
        <v>36</v>
      </c>
      <c r="B42" s="16" t="s">
        <v>88</v>
      </c>
      <c r="C42" s="17"/>
      <c r="D42" s="16" t="s">
        <v>80</v>
      </c>
      <c r="E42" s="17" t="s">
        <v>14</v>
      </c>
      <c r="F42" s="18">
        <f>3*2.8+4.6*2.8</f>
        <v>21.279999999999998</v>
      </c>
      <c r="G42" s="19"/>
      <c r="H42" s="18">
        <f t="shared" si="2"/>
        <v>0</v>
      </c>
      <c r="I42" s="34"/>
      <c r="J42" s="15"/>
      <c r="K42" s="5"/>
    </row>
    <row r="43" spans="1:11" s="2" customFormat="1" ht="27.75" customHeight="1">
      <c r="A43" s="15">
        <v>37</v>
      </c>
      <c r="B43" s="16" t="s">
        <v>89</v>
      </c>
      <c r="C43" s="17"/>
      <c r="D43" s="16"/>
      <c r="E43" s="17" t="s">
        <v>14</v>
      </c>
      <c r="F43" s="18">
        <f aca="true" t="shared" si="3" ref="F43:F47">F42</f>
        <v>21.279999999999998</v>
      </c>
      <c r="G43" s="19"/>
      <c r="H43" s="18">
        <f t="shared" si="2"/>
        <v>0</v>
      </c>
      <c r="I43" s="34"/>
      <c r="J43" s="15"/>
      <c r="K43" s="5"/>
    </row>
    <row r="44" spans="1:11" s="2" customFormat="1" ht="27.75" customHeight="1">
      <c r="A44" s="15">
        <v>38</v>
      </c>
      <c r="B44" s="16" t="s">
        <v>90</v>
      </c>
      <c r="C44" s="17" t="s">
        <v>91</v>
      </c>
      <c r="D44" s="16" t="s">
        <v>92</v>
      </c>
      <c r="E44" s="17" t="s">
        <v>14</v>
      </c>
      <c r="F44" s="18">
        <f t="shared" si="3"/>
        <v>21.279999999999998</v>
      </c>
      <c r="G44" s="19"/>
      <c r="H44" s="18">
        <f t="shared" si="2"/>
        <v>0</v>
      </c>
      <c r="I44" s="34"/>
      <c r="J44" s="15"/>
      <c r="K44" s="5"/>
    </row>
    <row r="45" spans="1:11" s="2" customFormat="1" ht="27.75" customHeight="1">
      <c r="A45" s="15">
        <v>39</v>
      </c>
      <c r="B45" s="16" t="s">
        <v>93</v>
      </c>
      <c r="C45" s="16" t="s">
        <v>94</v>
      </c>
      <c r="D45" s="16"/>
      <c r="E45" s="17" t="s">
        <v>14</v>
      </c>
      <c r="F45" s="18">
        <f t="shared" si="3"/>
        <v>21.279999999999998</v>
      </c>
      <c r="G45" s="19"/>
      <c r="H45" s="18">
        <f t="shared" si="2"/>
        <v>0</v>
      </c>
      <c r="I45" s="34"/>
      <c r="J45" s="15"/>
      <c r="K45" s="5"/>
    </row>
    <row r="46" spans="1:11" s="2" customFormat="1" ht="27.75" customHeight="1">
      <c r="A46" s="15">
        <v>40</v>
      </c>
      <c r="B46" s="16" t="s">
        <v>95</v>
      </c>
      <c r="C46" s="17" t="s">
        <v>96</v>
      </c>
      <c r="D46" s="16"/>
      <c r="E46" s="17" t="s">
        <v>14</v>
      </c>
      <c r="F46" s="18">
        <f t="shared" si="3"/>
        <v>21.279999999999998</v>
      </c>
      <c r="G46" s="19"/>
      <c r="H46" s="18">
        <f t="shared" si="2"/>
        <v>0</v>
      </c>
      <c r="I46" s="34"/>
      <c r="J46" s="15"/>
      <c r="K46" s="5"/>
    </row>
    <row r="47" spans="1:11" s="2" customFormat="1" ht="27.75" customHeight="1">
      <c r="A47" s="15">
        <v>41</v>
      </c>
      <c r="B47" s="16" t="s">
        <v>97</v>
      </c>
      <c r="C47" s="17" t="s">
        <v>91</v>
      </c>
      <c r="D47" s="16" t="s">
        <v>92</v>
      </c>
      <c r="E47" s="17" t="s">
        <v>14</v>
      </c>
      <c r="F47" s="18">
        <f t="shared" si="3"/>
        <v>21.279999999999998</v>
      </c>
      <c r="G47" s="19"/>
      <c r="H47" s="18">
        <f t="shared" si="2"/>
        <v>0</v>
      </c>
      <c r="I47" s="34"/>
      <c r="J47" s="15"/>
      <c r="K47" s="5"/>
    </row>
    <row r="48" spans="1:11" s="2" customFormat="1" ht="27.75" customHeight="1">
      <c r="A48" s="15">
        <v>42</v>
      </c>
      <c r="B48" s="16" t="s">
        <v>98</v>
      </c>
      <c r="C48" s="17" t="s">
        <v>99</v>
      </c>
      <c r="D48" s="16" t="s">
        <v>100</v>
      </c>
      <c r="E48" s="17" t="s">
        <v>14</v>
      </c>
      <c r="F48" s="18">
        <f>(8.2+3.2)*2*0.5+F47</f>
        <v>32.67999999999999</v>
      </c>
      <c r="G48" s="19"/>
      <c r="H48" s="18">
        <f t="shared" si="2"/>
        <v>0</v>
      </c>
      <c r="I48" s="34"/>
      <c r="J48" s="15"/>
      <c r="K48" s="5"/>
    </row>
    <row r="49" spans="1:11" s="2" customFormat="1" ht="27.75" customHeight="1">
      <c r="A49" s="15">
        <v>43</v>
      </c>
      <c r="B49" s="16" t="s">
        <v>101</v>
      </c>
      <c r="C49" s="17" t="s">
        <v>102</v>
      </c>
      <c r="D49" s="16"/>
      <c r="E49" s="17" t="s">
        <v>14</v>
      </c>
      <c r="F49" s="18">
        <f>F47</f>
        <v>21.279999999999998</v>
      </c>
      <c r="G49" s="19"/>
      <c r="H49" s="18">
        <f t="shared" si="2"/>
        <v>0</v>
      </c>
      <c r="I49" s="34"/>
      <c r="J49" s="15"/>
      <c r="K49" s="5"/>
    </row>
    <row r="50" spans="1:11" s="2" customFormat="1" ht="27.75" customHeight="1">
      <c r="A50" s="15">
        <v>44</v>
      </c>
      <c r="B50" s="16" t="s">
        <v>103</v>
      </c>
      <c r="C50" s="16" t="s">
        <v>104</v>
      </c>
      <c r="D50" s="16"/>
      <c r="E50" s="17" t="s">
        <v>14</v>
      </c>
      <c r="F50" s="18">
        <f>F49</f>
        <v>21.279999999999998</v>
      </c>
      <c r="G50" s="19"/>
      <c r="H50" s="18">
        <f t="shared" si="2"/>
        <v>0</v>
      </c>
      <c r="I50" s="34"/>
      <c r="J50" s="15"/>
      <c r="K50" s="5"/>
    </row>
    <row r="51" spans="1:10" ht="27.75" customHeight="1">
      <c r="A51" s="15">
        <v>45</v>
      </c>
      <c r="B51" s="16" t="s">
        <v>105</v>
      </c>
      <c r="C51" s="17" t="s">
        <v>106</v>
      </c>
      <c r="D51" s="17"/>
      <c r="E51" s="17" t="s">
        <v>14</v>
      </c>
      <c r="F51" s="18">
        <f>2.8*1*2</f>
        <v>5.6</v>
      </c>
      <c r="G51" s="19"/>
      <c r="H51" s="18">
        <f t="shared" si="2"/>
        <v>0</v>
      </c>
      <c r="I51" s="34"/>
      <c r="J51" s="15"/>
    </row>
    <row r="52" spans="1:10" ht="27.75" customHeight="1">
      <c r="A52" s="15">
        <v>46</v>
      </c>
      <c r="B52" s="16" t="s">
        <v>107</v>
      </c>
      <c r="C52" s="17"/>
      <c r="D52" s="17"/>
      <c r="E52" s="17" t="s">
        <v>14</v>
      </c>
      <c r="F52" s="18">
        <f>(2.8*2+1.4*4)*1.9</f>
        <v>21.279999999999998</v>
      </c>
      <c r="G52" s="19"/>
      <c r="H52" s="18">
        <f t="shared" si="2"/>
        <v>0</v>
      </c>
      <c r="I52" s="34"/>
      <c r="J52" s="15"/>
    </row>
    <row r="53" spans="1:10" ht="27.75" customHeight="1">
      <c r="A53" s="15">
        <v>47</v>
      </c>
      <c r="B53" s="16" t="s">
        <v>108</v>
      </c>
      <c r="C53" s="17"/>
      <c r="D53" s="17" t="s">
        <v>109</v>
      </c>
      <c r="E53" s="17" t="s">
        <v>14</v>
      </c>
      <c r="F53" s="18">
        <f>F52</f>
        <v>21.279999999999998</v>
      </c>
      <c r="G53" s="19"/>
      <c r="H53" s="18">
        <f t="shared" si="2"/>
        <v>0</v>
      </c>
      <c r="I53" s="34"/>
      <c r="J53" s="15"/>
    </row>
    <row r="54" spans="1:10" ht="27.75" customHeight="1">
      <c r="A54" s="15"/>
      <c r="B54" s="21" t="s">
        <v>110</v>
      </c>
      <c r="C54" s="17"/>
      <c r="D54" s="17"/>
      <c r="E54" s="17"/>
      <c r="F54" s="18"/>
      <c r="G54" s="19"/>
      <c r="H54" s="18">
        <f t="shared" si="2"/>
        <v>0</v>
      </c>
      <c r="I54" s="34"/>
      <c r="J54" s="15"/>
    </row>
    <row r="55" spans="1:10" ht="27.75" customHeight="1">
      <c r="A55" s="15">
        <v>48</v>
      </c>
      <c r="B55" s="16" t="s">
        <v>111</v>
      </c>
      <c r="C55" s="16"/>
      <c r="D55" s="16" t="s">
        <v>112</v>
      </c>
      <c r="E55" s="17" t="s">
        <v>113</v>
      </c>
      <c r="F55" s="18">
        <v>1</v>
      </c>
      <c r="G55" s="19"/>
      <c r="H55" s="18">
        <f t="shared" si="2"/>
        <v>0</v>
      </c>
      <c r="I55" s="34"/>
      <c r="J55" s="15"/>
    </row>
    <row r="56" spans="1:10" ht="27.75" customHeight="1">
      <c r="A56" s="15">
        <v>49</v>
      </c>
      <c r="B56" s="16" t="s">
        <v>114</v>
      </c>
      <c r="C56" s="17" t="s">
        <v>115</v>
      </c>
      <c r="D56" s="16" t="s">
        <v>116</v>
      </c>
      <c r="E56" s="17" t="s">
        <v>49</v>
      </c>
      <c r="F56" s="18">
        <v>50</v>
      </c>
      <c r="G56" s="19"/>
      <c r="H56" s="18">
        <f t="shared" si="2"/>
        <v>0</v>
      </c>
      <c r="I56" s="34"/>
      <c r="J56" s="15"/>
    </row>
    <row r="57" spans="1:10" ht="27.75" customHeight="1">
      <c r="A57" s="15">
        <v>50</v>
      </c>
      <c r="B57" s="16" t="s">
        <v>117</v>
      </c>
      <c r="C57" s="17"/>
      <c r="D57" s="16" t="s">
        <v>118</v>
      </c>
      <c r="E57" s="17" t="s">
        <v>14</v>
      </c>
      <c r="F57" s="18">
        <f>3*8</f>
        <v>24</v>
      </c>
      <c r="G57" s="19"/>
      <c r="H57" s="18">
        <f t="shared" si="2"/>
        <v>0</v>
      </c>
      <c r="I57" s="34"/>
      <c r="J57" s="15"/>
    </row>
    <row r="58" spans="1:10" ht="30" customHeight="1">
      <c r="A58" s="15">
        <v>51</v>
      </c>
      <c r="B58" s="16" t="s">
        <v>119</v>
      </c>
      <c r="C58" s="17" t="s">
        <v>120</v>
      </c>
      <c r="D58" s="17"/>
      <c r="E58" s="17" t="s">
        <v>113</v>
      </c>
      <c r="F58" s="18">
        <v>8</v>
      </c>
      <c r="G58" s="19"/>
      <c r="H58" s="18">
        <f t="shared" si="2"/>
        <v>0</v>
      </c>
      <c r="I58" s="34"/>
      <c r="J58" s="15"/>
    </row>
    <row r="59" spans="1:10" ht="32.25" customHeight="1">
      <c r="A59" s="15">
        <v>52</v>
      </c>
      <c r="B59" s="16" t="s">
        <v>121</v>
      </c>
      <c r="C59" s="17" t="s">
        <v>122</v>
      </c>
      <c r="D59" s="17"/>
      <c r="E59" s="17" t="s">
        <v>113</v>
      </c>
      <c r="F59" s="18">
        <v>2</v>
      </c>
      <c r="G59" s="19"/>
      <c r="H59" s="18">
        <f t="shared" si="2"/>
        <v>0</v>
      </c>
      <c r="I59" s="34"/>
      <c r="J59" s="15"/>
    </row>
    <row r="60" spans="1:10" ht="32.25" customHeight="1">
      <c r="A60" s="15">
        <v>53</v>
      </c>
      <c r="B60" s="16" t="s">
        <v>123</v>
      </c>
      <c r="C60" s="17"/>
      <c r="D60" s="17"/>
      <c r="E60" s="17" t="s">
        <v>113</v>
      </c>
      <c r="F60" s="18">
        <v>2</v>
      </c>
      <c r="G60" s="19"/>
      <c r="H60" s="18">
        <f t="shared" si="2"/>
        <v>0</v>
      </c>
      <c r="I60" s="34"/>
      <c r="J60" s="15"/>
    </row>
    <row r="61" spans="1:10" ht="32.25" customHeight="1">
      <c r="A61" s="22">
        <v>54</v>
      </c>
      <c r="B61" s="23" t="s">
        <v>124</v>
      </c>
      <c r="C61" s="24" t="s">
        <v>125</v>
      </c>
      <c r="D61" s="24"/>
      <c r="E61" s="24" t="s">
        <v>113</v>
      </c>
      <c r="F61" s="25">
        <v>3</v>
      </c>
      <c r="G61" s="26"/>
      <c r="H61" s="18">
        <f t="shared" si="2"/>
        <v>0</v>
      </c>
      <c r="I61" s="35"/>
      <c r="J61" s="22"/>
    </row>
    <row r="62" spans="1:10" ht="32.25" customHeight="1">
      <c r="A62" s="27">
        <v>55</v>
      </c>
      <c r="B62" s="28" t="s">
        <v>126</v>
      </c>
      <c r="C62" s="29"/>
      <c r="D62" s="29"/>
      <c r="E62" s="29"/>
      <c r="F62" s="30"/>
      <c r="G62" s="31"/>
      <c r="H62" s="30">
        <f>SUM(H5:H61)</f>
        <v>0</v>
      </c>
      <c r="I62" s="36"/>
      <c r="J62" s="37"/>
    </row>
    <row r="63" spans="1:10" ht="33.75" customHeight="1">
      <c r="A63" s="32">
        <v>56</v>
      </c>
      <c r="B63" s="16" t="s">
        <v>127</v>
      </c>
      <c r="C63" s="17"/>
      <c r="D63" s="17"/>
      <c r="E63" s="33">
        <v>0.09</v>
      </c>
      <c r="F63" s="18"/>
      <c r="G63" s="19"/>
      <c r="H63" s="18">
        <f>H62*E63</f>
        <v>0</v>
      </c>
      <c r="I63" s="34"/>
      <c r="J63" s="38"/>
    </row>
    <row r="64" spans="1:10" ht="31.5" customHeight="1">
      <c r="A64" s="32">
        <v>57</v>
      </c>
      <c r="B64" s="16" t="s">
        <v>128</v>
      </c>
      <c r="C64" s="17"/>
      <c r="D64" s="17"/>
      <c r="E64" s="17"/>
      <c r="F64" s="18"/>
      <c r="G64" s="19"/>
      <c r="H64" s="18">
        <f>H62+H63</f>
        <v>0</v>
      </c>
      <c r="I64" s="34"/>
      <c r="J64" s="38"/>
    </row>
    <row r="65" spans="1:10" ht="30" customHeight="1">
      <c r="A65" s="39">
        <v>58</v>
      </c>
      <c r="B65" s="40" t="s">
        <v>129</v>
      </c>
      <c r="C65" s="41"/>
      <c r="D65" s="41"/>
      <c r="E65" s="41"/>
      <c r="F65" s="42"/>
      <c r="G65" s="43"/>
      <c r="H65" s="42"/>
      <c r="I65" s="44"/>
      <c r="J65" s="45"/>
    </row>
  </sheetData>
  <sheetProtection/>
  <mergeCells count="2">
    <mergeCell ref="A1:J1"/>
    <mergeCell ref="A2:J2"/>
  </mergeCells>
  <printOptions/>
  <pageMargins left="1.43" right="0.75" top="0.34" bottom="0.34" header="0.3" footer="0.3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rt006453</cp:lastModifiedBy>
  <cp:lastPrinted>2018-11-27T05:23:04Z</cp:lastPrinted>
  <dcterms:created xsi:type="dcterms:W3CDTF">2014-04-22T00:23:44Z</dcterms:created>
  <dcterms:modified xsi:type="dcterms:W3CDTF">2021-06-08T09:21:54Z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